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估价值" sheetId="2" r:id="rId1"/>
  </sheets>
  <definedNames>
    <definedName name="_xlnm.Print_Titles" localSheetId="0">评估价值!$1:$3</definedName>
  </definedNames>
  <calcPr calcId="144525"/>
</workbook>
</file>

<file path=xl/sharedStrings.xml><?xml version="1.0" encoding="utf-8"?>
<sst xmlns="http://schemas.openxmlformats.org/spreadsheetml/2006/main" count="403" uniqueCount="154">
  <si>
    <t>固镇县连城镇喜佳甲鱼养殖场初步评估价值一览表</t>
  </si>
  <si>
    <t>评估基准日：2023年3月6日</t>
  </si>
  <si>
    <t>序号</t>
  </si>
  <si>
    <t>名称</t>
  </si>
  <si>
    <t>结构</t>
  </si>
  <si>
    <t>建造日期</t>
  </si>
  <si>
    <t>单位</t>
  </si>
  <si>
    <t>数量</t>
  </si>
  <si>
    <t>重置单价（元）</t>
  </si>
  <si>
    <t>成新率</t>
  </si>
  <si>
    <t>评估单价（元）</t>
  </si>
  <si>
    <t>评估价格（元）</t>
  </si>
  <si>
    <t>备注</t>
  </si>
  <si>
    <t>西侧办公室</t>
  </si>
  <si>
    <t>砖瓦</t>
  </si>
  <si>
    <t>2008年前</t>
  </si>
  <si>
    <t>㎡</t>
  </si>
  <si>
    <t>高3m</t>
  </si>
  <si>
    <t>东侧仓库</t>
  </si>
  <si>
    <t>高2.6m</t>
  </si>
  <si>
    <t>南侧仓库</t>
  </si>
  <si>
    <t>高3.35m</t>
  </si>
  <si>
    <t>单层彩钢板棚</t>
  </si>
  <si>
    <t>彩钢板</t>
  </si>
  <si>
    <t>砼地面</t>
  </si>
  <si>
    <t>砼</t>
  </si>
  <si>
    <t>厚20cm</t>
  </si>
  <si>
    <t>双扇铁门</t>
  </si>
  <si>
    <t>铁皮</t>
  </si>
  <si>
    <t>-</t>
  </si>
  <si>
    <t>高2.7m</t>
  </si>
  <si>
    <t>砖砌大门垛</t>
  </si>
  <si>
    <t>砖砌</t>
  </si>
  <si>
    <r>
      <t>m</t>
    </r>
    <r>
      <rPr>
        <sz val="12"/>
        <color theme="1"/>
        <rFont val="Arial"/>
        <charset val="134"/>
      </rPr>
      <t>³</t>
    </r>
  </si>
  <si>
    <t>高4.25m</t>
  </si>
  <si>
    <t>120挡土墙</t>
  </si>
  <si>
    <t>高0.8m</t>
  </si>
  <si>
    <t>路牙石</t>
  </si>
  <si>
    <t>m</t>
  </si>
  <si>
    <t>长51.4</t>
  </si>
  <si>
    <t>2#南北走廊砼平板</t>
  </si>
  <si>
    <t>高2.3m</t>
  </si>
  <si>
    <t>露天池南北走廊</t>
  </si>
  <si>
    <t>砖墙石棉瓦顶</t>
  </si>
  <si>
    <t>高2.8m</t>
  </si>
  <si>
    <t>斜坡石棉瓦仓库</t>
  </si>
  <si>
    <t>高2.2m</t>
  </si>
  <si>
    <t>蓄水池1</t>
  </si>
  <si>
    <t>深2.45m</t>
  </si>
  <si>
    <t>露天甲鱼养殖池1</t>
  </si>
  <si>
    <t>深1.7m</t>
  </si>
  <si>
    <t>露天甲鱼养殖池2</t>
  </si>
  <si>
    <t>深1.8m</t>
  </si>
  <si>
    <t>露天种甲鱼养殖池1</t>
  </si>
  <si>
    <t>深1.4m</t>
  </si>
  <si>
    <t>砖院墙</t>
  </si>
  <si>
    <t>11# 12# 13#南北走廊</t>
  </si>
  <si>
    <t>砖墙夹芯板顶</t>
  </si>
  <si>
    <t>高2.65m</t>
  </si>
  <si>
    <t>11# 12# 13#甲鱼温室</t>
  </si>
  <si>
    <t>砖砌一层池</t>
  </si>
  <si>
    <t>高2.5m</t>
  </si>
  <si>
    <t>4#-10#露天甲鱼养殖池</t>
  </si>
  <si>
    <t>砖砌 钢管</t>
  </si>
  <si>
    <t>深1.1m</t>
  </si>
  <si>
    <t>露天种甲养殖池2</t>
  </si>
  <si>
    <t>深1.3m</t>
  </si>
  <si>
    <t>南面砖院墙</t>
  </si>
  <si>
    <t>南面双扇铁门</t>
  </si>
  <si>
    <t>高2m</t>
  </si>
  <si>
    <t>产卵棚</t>
  </si>
  <si>
    <t>砖砌石棉瓦顶</t>
  </si>
  <si>
    <t>高2.1m</t>
  </si>
  <si>
    <t>孵化室</t>
  </si>
  <si>
    <t>高3.25m</t>
  </si>
  <si>
    <t>场内240砖院墙</t>
  </si>
  <si>
    <t>高1.9m</t>
  </si>
  <si>
    <t>场内砼φ30水泥涵管下水道</t>
  </si>
  <si>
    <t>φ30</t>
  </si>
  <si>
    <t>甲鱼温室6#、7#</t>
  </si>
  <si>
    <t>砖砌三层池</t>
  </si>
  <si>
    <t>高3.7m</t>
  </si>
  <si>
    <t>5#甲鱼温室</t>
  </si>
  <si>
    <t>高2.35m</t>
  </si>
  <si>
    <t>砼小路</t>
  </si>
  <si>
    <t>厚10cm</t>
  </si>
  <si>
    <t>铁栏杆</t>
  </si>
  <si>
    <t>高1.2m</t>
  </si>
  <si>
    <t>1#、2#温室</t>
  </si>
  <si>
    <t>高5.2m</t>
  </si>
  <si>
    <t>3#、4#温室</t>
  </si>
  <si>
    <t>3#、4#温室过道砼平板</t>
  </si>
  <si>
    <t>砼φ涵管</t>
  </si>
  <si>
    <t>卫生间门楼过道房</t>
  </si>
  <si>
    <t>露天沉淀池</t>
  </si>
  <si>
    <t>场内砖院墙</t>
  </si>
  <si>
    <t>高1.8m</t>
  </si>
  <si>
    <t>φ50砼涵管</t>
  </si>
  <si>
    <t>φ50</t>
  </si>
  <si>
    <t>8#、9#、10#温室走廊砼平板</t>
  </si>
  <si>
    <t>西部8#、9#、10#温室</t>
  </si>
  <si>
    <t>高2.4m</t>
  </si>
  <si>
    <t>蓄水池2</t>
  </si>
  <si>
    <t>东、西、北边砖院墙</t>
  </si>
  <si>
    <t>240墙加固垛共39个</t>
  </si>
  <si>
    <t>西边φ30砼管下水道</t>
  </si>
  <si>
    <t>50*50砖砌窨井20个</t>
  </si>
  <si>
    <t>120砖砌小水道（北边、东边）</t>
  </si>
  <si>
    <t>净宽50cm、深1m</t>
  </si>
  <si>
    <t>场外沉淀池</t>
  </si>
  <si>
    <t>m³</t>
  </si>
  <si>
    <t>120砖墙</t>
  </si>
  <si>
    <t>院墙上防爬网</t>
  </si>
  <si>
    <t>铁丝</t>
  </si>
  <si>
    <t>高80cm</t>
  </si>
  <si>
    <t>冷库</t>
  </si>
  <si>
    <t>斜坡砖墙石棉瓦仓库</t>
  </si>
  <si>
    <t>温室空调</t>
  </si>
  <si>
    <t>套</t>
  </si>
  <si>
    <t>搬迁费</t>
  </si>
  <si>
    <t>办公室柜机</t>
  </si>
  <si>
    <t>台</t>
  </si>
  <si>
    <t>孵化室挂机</t>
  </si>
  <si>
    <t>大配电柜</t>
  </si>
  <si>
    <t>个</t>
  </si>
  <si>
    <t>特大配电箱</t>
  </si>
  <si>
    <t>大配电箱</t>
  </si>
  <si>
    <t>中配电箱</t>
  </si>
  <si>
    <t>小配电箱</t>
  </si>
  <si>
    <t>深水井</t>
  </si>
  <si>
    <t>口</t>
  </si>
  <si>
    <t>氧泵</t>
  </si>
  <si>
    <t>大无塔供水器</t>
  </si>
  <si>
    <t>小无塔供水器</t>
  </si>
  <si>
    <t>变压器</t>
  </si>
  <si>
    <t>拆除运输安装</t>
  </si>
  <si>
    <t>水泥管道</t>
  </si>
  <si>
    <t>φ100</t>
  </si>
  <si>
    <t>φ80</t>
  </si>
  <si>
    <t>发电机组</t>
  </si>
  <si>
    <t>真空太阳能</t>
  </si>
  <si>
    <t>吊网</t>
  </si>
  <si>
    <t>石棉瓦折旧</t>
  </si>
  <si>
    <t>块</t>
  </si>
  <si>
    <t>池子两侧</t>
  </si>
  <si>
    <t>409米电缆线搬迁费</t>
  </si>
  <si>
    <t>项</t>
  </si>
  <si>
    <t>高压下线</t>
  </si>
  <si>
    <t>甲鱼转运补偿</t>
  </si>
  <si>
    <t>所有温室内甲鱼池及种甲池面积</t>
  </si>
  <si>
    <t>合计</t>
  </si>
  <si>
    <t>人民币大写：伍佰伍拾肆万贰仟壹佰陆拾肆元整</t>
  </si>
  <si>
    <t>取整</t>
  </si>
  <si>
    <t>安徽昊光房地产评估经纪咨询有限公司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</si>
</sst>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8"/>
      <color theme="1"/>
      <name val="华文楷体"/>
      <charset val="134"/>
    </font>
    <font>
      <sz val="12"/>
      <color theme="1"/>
      <name val="华文楷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  <scheme val="minor"/>
    </font>
    <font>
      <b/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A1" sqref="A1:K1"/>
    </sheetView>
  </sheetViews>
  <sheetFormatPr defaultColWidth="9" defaultRowHeight="13.5"/>
  <cols>
    <col min="1" max="1" width="6.75" customWidth="1"/>
    <col min="2" max="2" width="28.75" customWidth="1"/>
    <col min="3" max="3" width="15.125" customWidth="1"/>
    <col min="4" max="4" width="11" customWidth="1"/>
    <col min="5" max="5" width="6.875" customWidth="1"/>
    <col min="6" max="6" width="11.5" customWidth="1"/>
    <col min="7" max="7" width="10.875" customWidth="1"/>
    <col min="9" max="9" width="11.25" customWidth="1"/>
    <col min="10" max="10" width="12.375" customWidth="1"/>
    <col min="11" max="11" width="14.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4" t="s">
        <v>9</v>
      </c>
      <c r="I3" s="5" t="s">
        <v>10</v>
      </c>
      <c r="J3" s="12" t="s">
        <v>11</v>
      </c>
      <c r="K3" s="3" t="s">
        <v>12</v>
      </c>
    </row>
    <row r="4" ht="15" spans="1:11">
      <c r="A4" s="6">
        <v>1</v>
      </c>
      <c r="B4" s="6" t="s">
        <v>13</v>
      </c>
      <c r="C4" s="6" t="s">
        <v>14</v>
      </c>
      <c r="D4" s="7" t="s">
        <v>15</v>
      </c>
      <c r="E4" s="6" t="s">
        <v>16</v>
      </c>
      <c r="F4" s="8">
        <f>15.55*9.1</f>
        <v>141.505</v>
      </c>
      <c r="G4" s="8">
        <v>960</v>
      </c>
      <c r="H4" s="9">
        <v>0.7</v>
      </c>
      <c r="I4" s="8">
        <f t="shared" ref="I4:I8" si="0">G4*H4</f>
        <v>672</v>
      </c>
      <c r="J4" s="13">
        <f t="shared" ref="J4:J67" si="1">I4*F4</f>
        <v>95091.36</v>
      </c>
      <c r="K4" s="11" t="s">
        <v>17</v>
      </c>
    </row>
    <row r="5" ht="15" spans="1:11">
      <c r="A5" s="6">
        <v>2</v>
      </c>
      <c r="B5" s="6" t="s">
        <v>18</v>
      </c>
      <c r="C5" s="6" t="s">
        <v>14</v>
      </c>
      <c r="D5" s="7" t="s">
        <v>15</v>
      </c>
      <c r="E5" s="6" t="s">
        <v>16</v>
      </c>
      <c r="F5" s="8">
        <f>31.15*5.1</f>
        <v>158.865</v>
      </c>
      <c r="G5" s="8">
        <v>740</v>
      </c>
      <c r="H5" s="9">
        <v>0.6</v>
      </c>
      <c r="I5" s="8">
        <f t="shared" si="0"/>
        <v>444</v>
      </c>
      <c r="J5" s="13">
        <f t="shared" si="1"/>
        <v>70536.06</v>
      </c>
      <c r="K5" s="11" t="s">
        <v>19</v>
      </c>
    </row>
    <row r="6" ht="15" spans="1:11">
      <c r="A6" s="6">
        <v>3</v>
      </c>
      <c r="B6" s="6" t="s">
        <v>20</v>
      </c>
      <c r="C6" s="6" t="s">
        <v>14</v>
      </c>
      <c r="D6" s="7" t="s">
        <v>15</v>
      </c>
      <c r="E6" s="6" t="s">
        <v>16</v>
      </c>
      <c r="F6" s="8">
        <f>20.4*6</f>
        <v>122.4</v>
      </c>
      <c r="G6" s="8">
        <v>795</v>
      </c>
      <c r="H6" s="9">
        <v>0.6</v>
      </c>
      <c r="I6" s="8">
        <f t="shared" si="0"/>
        <v>477</v>
      </c>
      <c r="J6" s="13">
        <f t="shared" si="1"/>
        <v>58384.8</v>
      </c>
      <c r="K6" s="11" t="s">
        <v>21</v>
      </c>
    </row>
    <row r="7" ht="15" spans="1:11">
      <c r="A7" s="6">
        <v>4</v>
      </c>
      <c r="B7" s="6" t="s">
        <v>22</v>
      </c>
      <c r="C7" s="6" t="s">
        <v>23</v>
      </c>
      <c r="D7" s="7" t="s">
        <v>15</v>
      </c>
      <c r="E7" s="6" t="s">
        <v>16</v>
      </c>
      <c r="F7" s="8">
        <f>20.4*6.1+3*5.5</f>
        <v>140.94</v>
      </c>
      <c r="G7" s="8">
        <v>95</v>
      </c>
      <c r="H7" s="9">
        <v>0.8</v>
      </c>
      <c r="I7" s="8">
        <f t="shared" si="0"/>
        <v>76</v>
      </c>
      <c r="J7" s="13">
        <f t="shared" si="1"/>
        <v>10711.44</v>
      </c>
      <c r="K7" s="11" t="s">
        <v>21</v>
      </c>
    </row>
    <row r="8" ht="15" spans="1:11">
      <c r="A8" s="6">
        <v>5</v>
      </c>
      <c r="B8" s="6" t="s">
        <v>24</v>
      </c>
      <c r="C8" s="6" t="s">
        <v>25</v>
      </c>
      <c r="D8" s="7" t="s">
        <v>15</v>
      </c>
      <c r="E8" s="6" t="s">
        <v>16</v>
      </c>
      <c r="F8" s="8">
        <f>20.4*6.1+25.2*6+4.7*15.5+1.6*33</f>
        <v>401.29</v>
      </c>
      <c r="G8" s="8">
        <v>105</v>
      </c>
      <c r="H8" s="9">
        <v>0.7</v>
      </c>
      <c r="I8" s="8">
        <f t="shared" si="0"/>
        <v>73.5</v>
      </c>
      <c r="J8" s="13">
        <f t="shared" si="1"/>
        <v>29494.815</v>
      </c>
      <c r="K8" s="11" t="s">
        <v>26</v>
      </c>
    </row>
    <row r="9" ht="15" spans="1:11">
      <c r="A9" s="6">
        <v>6</v>
      </c>
      <c r="B9" s="6" t="s">
        <v>27</v>
      </c>
      <c r="C9" s="6" t="s">
        <v>28</v>
      </c>
      <c r="D9" s="7" t="s">
        <v>15</v>
      </c>
      <c r="E9" s="6" t="s">
        <v>16</v>
      </c>
      <c r="F9" s="8">
        <f>4*2.7</f>
        <v>10.8</v>
      </c>
      <c r="G9" s="8">
        <v>60</v>
      </c>
      <c r="H9" s="9" t="s">
        <v>29</v>
      </c>
      <c r="I9" s="8">
        <v>60</v>
      </c>
      <c r="J9" s="13">
        <f t="shared" si="1"/>
        <v>648</v>
      </c>
      <c r="K9" s="11" t="s">
        <v>30</v>
      </c>
    </row>
    <row r="10" ht="15" spans="1:11">
      <c r="A10" s="6">
        <v>7</v>
      </c>
      <c r="B10" s="6" t="s">
        <v>31</v>
      </c>
      <c r="C10" s="6" t="s">
        <v>32</v>
      </c>
      <c r="D10" s="7" t="s">
        <v>15</v>
      </c>
      <c r="E10" s="6" t="s">
        <v>33</v>
      </c>
      <c r="F10" s="8">
        <f>0.5*0.5*4.25*4</f>
        <v>4.25</v>
      </c>
      <c r="G10" s="8">
        <v>420</v>
      </c>
      <c r="H10" s="9">
        <v>0.7</v>
      </c>
      <c r="I10" s="8">
        <f t="shared" ref="I10:I24" si="2">G10*H10</f>
        <v>294</v>
      </c>
      <c r="J10" s="13">
        <f t="shared" si="1"/>
        <v>1249.5</v>
      </c>
      <c r="K10" s="6" t="s">
        <v>34</v>
      </c>
    </row>
    <row r="11" ht="15" spans="1:11">
      <c r="A11" s="6">
        <v>8</v>
      </c>
      <c r="B11" s="6" t="s">
        <v>35</v>
      </c>
      <c r="C11" s="6" t="s">
        <v>32</v>
      </c>
      <c r="D11" s="7" t="s">
        <v>15</v>
      </c>
      <c r="E11" s="6" t="s">
        <v>16</v>
      </c>
      <c r="F11" s="8">
        <f>43.4*0.8</f>
        <v>34.72</v>
      </c>
      <c r="G11" s="8">
        <v>80</v>
      </c>
      <c r="H11" s="9">
        <v>0.7</v>
      </c>
      <c r="I11" s="8">
        <f t="shared" si="2"/>
        <v>56</v>
      </c>
      <c r="J11" s="13">
        <f t="shared" si="1"/>
        <v>1944.32</v>
      </c>
      <c r="K11" s="11" t="s">
        <v>36</v>
      </c>
    </row>
    <row r="12" ht="15" spans="1:11">
      <c r="A12" s="6">
        <v>9</v>
      </c>
      <c r="B12" s="6" t="s">
        <v>37</v>
      </c>
      <c r="C12" s="6" t="s">
        <v>25</v>
      </c>
      <c r="D12" s="7" t="s">
        <v>15</v>
      </c>
      <c r="E12" s="6" t="s">
        <v>38</v>
      </c>
      <c r="F12" s="8">
        <v>51.4</v>
      </c>
      <c r="G12" s="8">
        <v>29</v>
      </c>
      <c r="H12" s="9">
        <v>0.6</v>
      </c>
      <c r="I12" s="8">
        <f t="shared" si="2"/>
        <v>17.4</v>
      </c>
      <c r="J12" s="13">
        <f t="shared" si="1"/>
        <v>894.36</v>
      </c>
      <c r="K12" s="6" t="s">
        <v>39</v>
      </c>
    </row>
    <row r="13" ht="15" spans="1:11">
      <c r="A13" s="6">
        <v>10</v>
      </c>
      <c r="B13" s="6" t="s">
        <v>40</v>
      </c>
      <c r="C13" s="6" t="s">
        <v>25</v>
      </c>
      <c r="D13" s="7" t="s">
        <v>15</v>
      </c>
      <c r="E13" s="6" t="s">
        <v>16</v>
      </c>
      <c r="F13" s="8">
        <f>30.17*2.45</f>
        <v>73.9165</v>
      </c>
      <c r="G13" s="8">
        <v>750</v>
      </c>
      <c r="H13" s="9">
        <v>0.7</v>
      </c>
      <c r="I13" s="8">
        <f t="shared" si="2"/>
        <v>525</v>
      </c>
      <c r="J13" s="13">
        <f t="shared" si="1"/>
        <v>38806.1625</v>
      </c>
      <c r="K13" s="11" t="s">
        <v>41</v>
      </c>
    </row>
    <row r="14" ht="15" spans="1:11">
      <c r="A14" s="6">
        <v>11</v>
      </c>
      <c r="B14" s="6" t="s">
        <v>42</v>
      </c>
      <c r="C14" s="6" t="s">
        <v>43</v>
      </c>
      <c r="D14" s="7" t="s">
        <v>15</v>
      </c>
      <c r="E14" s="6" t="s">
        <v>16</v>
      </c>
      <c r="F14" s="8">
        <f>11.05*3.2</f>
        <v>35.36</v>
      </c>
      <c r="G14" s="8">
        <v>480</v>
      </c>
      <c r="H14" s="9">
        <v>0.7</v>
      </c>
      <c r="I14" s="8">
        <f t="shared" si="2"/>
        <v>336</v>
      </c>
      <c r="J14" s="13">
        <f t="shared" si="1"/>
        <v>11880.96</v>
      </c>
      <c r="K14" s="11" t="s">
        <v>44</v>
      </c>
    </row>
    <row r="15" ht="15" spans="1:11">
      <c r="A15" s="6">
        <v>12</v>
      </c>
      <c r="B15" s="6" t="s">
        <v>45</v>
      </c>
      <c r="C15" s="6" t="s">
        <v>43</v>
      </c>
      <c r="D15" s="7" t="s">
        <v>15</v>
      </c>
      <c r="E15" s="6" t="s">
        <v>16</v>
      </c>
      <c r="F15" s="8">
        <f>10.93*5</f>
        <v>54.65</v>
      </c>
      <c r="G15" s="8">
        <v>280</v>
      </c>
      <c r="H15" s="9">
        <v>0.6</v>
      </c>
      <c r="I15" s="8">
        <f t="shared" si="2"/>
        <v>168</v>
      </c>
      <c r="J15" s="13">
        <f t="shared" si="1"/>
        <v>9181.2</v>
      </c>
      <c r="K15" s="11" t="s">
        <v>46</v>
      </c>
    </row>
    <row r="16" ht="15" spans="1:11">
      <c r="A16" s="6">
        <v>13</v>
      </c>
      <c r="B16" s="6" t="s">
        <v>47</v>
      </c>
      <c r="C16" s="6" t="s">
        <v>32</v>
      </c>
      <c r="D16" s="7" t="s">
        <v>15</v>
      </c>
      <c r="E16" s="6" t="s">
        <v>16</v>
      </c>
      <c r="F16" s="8">
        <f>17.7*10.93</f>
        <v>193.461</v>
      </c>
      <c r="G16" s="8">
        <v>260</v>
      </c>
      <c r="H16" s="9">
        <v>0.7</v>
      </c>
      <c r="I16" s="8">
        <f t="shared" si="2"/>
        <v>182</v>
      </c>
      <c r="J16" s="13">
        <f t="shared" si="1"/>
        <v>35209.902</v>
      </c>
      <c r="K16" s="6" t="s">
        <v>48</v>
      </c>
    </row>
    <row r="17" ht="15" spans="1:11">
      <c r="A17" s="6">
        <v>14</v>
      </c>
      <c r="B17" s="6" t="s">
        <v>49</v>
      </c>
      <c r="C17" s="6" t="s">
        <v>32</v>
      </c>
      <c r="D17" s="7" t="s">
        <v>15</v>
      </c>
      <c r="E17" s="6" t="s">
        <v>16</v>
      </c>
      <c r="F17" s="8">
        <f>27*24</f>
        <v>648</v>
      </c>
      <c r="G17" s="8">
        <v>180</v>
      </c>
      <c r="H17" s="9">
        <v>0.8</v>
      </c>
      <c r="I17" s="8">
        <f t="shared" si="2"/>
        <v>144</v>
      </c>
      <c r="J17" s="13">
        <f t="shared" si="1"/>
        <v>93312</v>
      </c>
      <c r="K17" s="6" t="s">
        <v>50</v>
      </c>
    </row>
    <row r="18" ht="15" spans="1:11">
      <c r="A18" s="6">
        <v>15</v>
      </c>
      <c r="B18" s="6" t="s">
        <v>51</v>
      </c>
      <c r="C18" s="6" t="s">
        <v>32</v>
      </c>
      <c r="D18" s="7" t="s">
        <v>15</v>
      </c>
      <c r="E18" s="6" t="s">
        <v>16</v>
      </c>
      <c r="F18" s="8">
        <f>48.6*30.9</f>
        <v>1501.74</v>
      </c>
      <c r="G18" s="8">
        <v>180</v>
      </c>
      <c r="H18" s="9">
        <v>0.8</v>
      </c>
      <c r="I18" s="8">
        <f t="shared" si="2"/>
        <v>144</v>
      </c>
      <c r="J18" s="13">
        <f t="shared" si="1"/>
        <v>216250.56</v>
      </c>
      <c r="K18" s="6" t="s">
        <v>52</v>
      </c>
    </row>
    <row r="19" ht="15" spans="1:11">
      <c r="A19" s="6">
        <v>16</v>
      </c>
      <c r="B19" s="6" t="s">
        <v>53</v>
      </c>
      <c r="C19" s="6" t="s">
        <v>32</v>
      </c>
      <c r="D19" s="7" t="s">
        <v>15</v>
      </c>
      <c r="E19" s="6" t="s">
        <v>16</v>
      </c>
      <c r="F19" s="8">
        <f>48.6*20.4</f>
        <v>991.44</v>
      </c>
      <c r="G19" s="8">
        <v>220</v>
      </c>
      <c r="H19" s="9">
        <v>0.8</v>
      </c>
      <c r="I19" s="8">
        <f t="shared" si="2"/>
        <v>176</v>
      </c>
      <c r="J19" s="13">
        <f t="shared" si="1"/>
        <v>174493.44</v>
      </c>
      <c r="K19" s="6" t="s">
        <v>54</v>
      </c>
    </row>
    <row r="20" ht="15" spans="1:11">
      <c r="A20" s="6">
        <v>17</v>
      </c>
      <c r="B20" s="6" t="s">
        <v>55</v>
      </c>
      <c r="C20" s="6" t="s">
        <v>32</v>
      </c>
      <c r="D20" s="7" t="s">
        <v>15</v>
      </c>
      <c r="E20" s="6" t="s">
        <v>16</v>
      </c>
      <c r="F20" s="8">
        <f>48.6*2*2.6+20.4*2.6+1.5*1.2*28/2</f>
        <v>330.96</v>
      </c>
      <c r="G20" s="8">
        <v>180</v>
      </c>
      <c r="H20" s="9">
        <v>0.7</v>
      </c>
      <c r="I20" s="8">
        <f t="shared" si="2"/>
        <v>126</v>
      </c>
      <c r="J20" s="13">
        <f t="shared" si="1"/>
        <v>41700.96</v>
      </c>
      <c r="K20" s="11" t="s">
        <v>19</v>
      </c>
    </row>
    <row r="21" ht="15" spans="1:11">
      <c r="A21" s="6">
        <v>18</v>
      </c>
      <c r="B21" s="6" t="s">
        <v>56</v>
      </c>
      <c r="C21" s="6" t="s">
        <v>57</v>
      </c>
      <c r="D21" s="7" t="s">
        <v>15</v>
      </c>
      <c r="E21" s="6" t="s">
        <v>16</v>
      </c>
      <c r="F21" s="8">
        <f>55.5*3.45</f>
        <v>191.475</v>
      </c>
      <c r="G21" s="8">
        <v>380</v>
      </c>
      <c r="H21" s="9">
        <v>0.8</v>
      </c>
      <c r="I21" s="8">
        <f t="shared" si="2"/>
        <v>304</v>
      </c>
      <c r="J21" s="13">
        <f t="shared" si="1"/>
        <v>58208.4</v>
      </c>
      <c r="K21" s="11" t="s">
        <v>58</v>
      </c>
    </row>
    <row r="22" ht="15" spans="1:11">
      <c r="A22" s="6">
        <v>19</v>
      </c>
      <c r="B22" s="6" t="s">
        <v>59</v>
      </c>
      <c r="C22" s="6" t="s">
        <v>60</v>
      </c>
      <c r="D22" s="7" t="s">
        <v>15</v>
      </c>
      <c r="E22" s="6" t="s">
        <v>16</v>
      </c>
      <c r="F22" s="8">
        <f>48.6*33.4</f>
        <v>1623.24</v>
      </c>
      <c r="G22" s="8">
        <v>270</v>
      </c>
      <c r="H22" s="9">
        <v>0.7</v>
      </c>
      <c r="I22" s="8">
        <f t="shared" si="2"/>
        <v>189</v>
      </c>
      <c r="J22" s="13">
        <f t="shared" si="1"/>
        <v>306792.36</v>
      </c>
      <c r="K22" s="11" t="s">
        <v>61</v>
      </c>
    </row>
    <row r="23" ht="15" spans="1:11">
      <c r="A23" s="6">
        <v>20</v>
      </c>
      <c r="B23" s="6" t="s">
        <v>62</v>
      </c>
      <c r="C23" s="6" t="s">
        <v>63</v>
      </c>
      <c r="D23" s="7" t="s">
        <v>15</v>
      </c>
      <c r="E23" s="6" t="s">
        <v>16</v>
      </c>
      <c r="F23" s="8">
        <f>79.6*58.1</f>
        <v>4624.76</v>
      </c>
      <c r="G23" s="8">
        <v>260</v>
      </c>
      <c r="H23" s="9">
        <v>0.8</v>
      </c>
      <c r="I23" s="8">
        <f t="shared" si="2"/>
        <v>208</v>
      </c>
      <c r="J23" s="13">
        <f t="shared" si="1"/>
        <v>961950.08</v>
      </c>
      <c r="K23" s="6" t="s">
        <v>64</v>
      </c>
    </row>
    <row r="24" ht="15" spans="1:11">
      <c r="A24" s="6">
        <v>21</v>
      </c>
      <c r="B24" s="6" t="s">
        <v>65</v>
      </c>
      <c r="C24" s="6" t="s">
        <v>32</v>
      </c>
      <c r="D24" s="7" t="s">
        <v>15</v>
      </c>
      <c r="E24" s="6" t="s">
        <v>16</v>
      </c>
      <c r="F24" s="8">
        <f>81.5*73.1-8.75*6.15-16.3*5.5</f>
        <v>5814.1875</v>
      </c>
      <c r="G24" s="8">
        <v>220</v>
      </c>
      <c r="H24" s="9">
        <v>0.8</v>
      </c>
      <c r="I24" s="8">
        <f t="shared" si="2"/>
        <v>176</v>
      </c>
      <c r="J24" s="13">
        <f t="shared" si="1"/>
        <v>1023297</v>
      </c>
      <c r="K24" s="6" t="s">
        <v>66</v>
      </c>
    </row>
    <row r="25" ht="15" spans="1:11">
      <c r="A25" s="6">
        <v>22</v>
      </c>
      <c r="B25" s="6" t="s">
        <v>67</v>
      </c>
      <c r="C25" s="6" t="s">
        <v>32</v>
      </c>
      <c r="D25" s="7" t="s">
        <v>15</v>
      </c>
      <c r="E25" s="6" t="s">
        <v>16</v>
      </c>
      <c r="F25" s="8">
        <f>132.7*2.7</f>
        <v>358.29</v>
      </c>
      <c r="G25" s="8">
        <v>60</v>
      </c>
      <c r="H25" s="9" t="s">
        <v>29</v>
      </c>
      <c r="I25" s="8">
        <v>60</v>
      </c>
      <c r="J25" s="13">
        <f t="shared" si="1"/>
        <v>21497.4</v>
      </c>
      <c r="K25" s="11" t="s">
        <v>30</v>
      </c>
    </row>
    <row r="26" ht="15" spans="1:11">
      <c r="A26" s="6">
        <v>23</v>
      </c>
      <c r="B26" s="6" t="s">
        <v>68</v>
      </c>
      <c r="C26" s="6" t="s">
        <v>28</v>
      </c>
      <c r="D26" s="7" t="s">
        <v>15</v>
      </c>
      <c r="E26" s="6" t="s">
        <v>16</v>
      </c>
      <c r="F26" s="8">
        <f>1.5*2</f>
        <v>3</v>
      </c>
      <c r="G26" s="8">
        <v>260</v>
      </c>
      <c r="H26" s="9">
        <v>0.7</v>
      </c>
      <c r="I26" s="8">
        <f t="shared" ref="I26:I28" si="3">G26*H26</f>
        <v>182</v>
      </c>
      <c r="J26" s="13">
        <f t="shared" si="1"/>
        <v>546</v>
      </c>
      <c r="K26" s="11" t="s">
        <v>69</v>
      </c>
    </row>
    <row r="27" ht="15" spans="1:11">
      <c r="A27" s="6">
        <v>24</v>
      </c>
      <c r="B27" s="6" t="s">
        <v>70</v>
      </c>
      <c r="C27" s="6" t="s">
        <v>71</v>
      </c>
      <c r="D27" s="7" t="s">
        <v>15</v>
      </c>
      <c r="E27" s="6" t="s">
        <v>16</v>
      </c>
      <c r="F27" s="8">
        <f>(81.5*2.5)+(81.5-20.8)*2.5+48.6*1.6</f>
        <v>433.26</v>
      </c>
      <c r="G27" s="8">
        <v>190</v>
      </c>
      <c r="H27" s="9">
        <v>0.7</v>
      </c>
      <c r="I27" s="8">
        <f t="shared" si="3"/>
        <v>133</v>
      </c>
      <c r="J27" s="13">
        <f t="shared" si="1"/>
        <v>57623.58</v>
      </c>
      <c r="K27" s="11" t="s">
        <v>72</v>
      </c>
    </row>
    <row r="28" ht="15" spans="1:11">
      <c r="A28" s="6">
        <v>25</v>
      </c>
      <c r="B28" s="6" t="s">
        <v>73</v>
      </c>
      <c r="C28" s="6" t="s">
        <v>43</v>
      </c>
      <c r="D28" s="7" t="s">
        <v>15</v>
      </c>
      <c r="E28" s="6" t="s">
        <v>16</v>
      </c>
      <c r="F28" s="8">
        <f>16.3*5.5</f>
        <v>89.65</v>
      </c>
      <c r="G28" s="8">
        <v>190</v>
      </c>
      <c r="H28" s="9">
        <v>0.7</v>
      </c>
      <c r="I28" s="8">
        <f t="shared" si="3"/>
        <v>133</v>
      </c>
      <c r="J28" s="13">
        <f t="shared" si="1"/>
        <v>11923.45</v>
      </c>
      <c r="K28" s="11" t="s">
        <v>74</v>
      </c>
    </row>
    <row r="29" ht="15" spans="1:11">
      <c r="A29" s="6">
        <v>26</v>
      </c>
      <c r="B29" s="6" t="s">
        <v>75</v>
      </c>
      <c r="C29" s="6" t="s">
        <v>32</v>
      </c>
      <c r="D29" s="7" t="s">
        <v>15</v>
      </c>
      <c r="E29" s="6" t="s">
        <v>16</v>
      </c>
      <c r="F29" s="8">
        <f>(37.2+48.6)*1.8</f>
        <v>154.44</v>
      </c>
      <c r="G29" s="8">
        <v>60</v>
      </c>
      <c r="H29" s="9" t="s">
        <v>29</v>
      </c>
      <c r="I29" s="8">
        <v>60</v>
      </c>
      <c r="J29" s="13">
        <f t="shared" si="1"/>
        <v>9266.4</v>
      </c>
      <c r="K29" s="6" t="s">
        <v>76</v>
      </c>
    </row>
    <row r="30" ht="15" spans="1:11">
      <c r="A30" s="6">
        <v>27</v>
      </c>
      <c r="B30" s="6" t="s">
        <v>77</v>
      </c>
      <c r="C30" s="6" t="s">
        <v>25</v>
      </c>
      <c r="D30" s="7" t="s">
        <v>15</v>
      </c>
      <c r="E30" s="10" t="s">
        <v>38</v>
      </c>
      <c r="F30" s="8">
        <v>55.5</v>
      </c>
      <c r="G30" s="8">
        <v>55</v>
      </c>
      <c r="H30" s="9">
        <v>0.7</v>
      </c>
      <c r="I30" s="8">
        <f t="shared" ref="I30:I41" si="4">G30*H30</f>
        <v>38.5</v>
      </c>
      <c r="J30" s="13">
        <f t="shared" si="1"/>
        <v>2136.75</v>
      </c>
      <c r="K30" s="6" t="s">
        <v>78</v>
      </c>
    </row>
    <row r="31" ht="15" spans="1:11">
      <c r="A31" s="6">
        <v>28</v>
      </c>
      <c r="B31" s="6" t="s">
        <v>79</v>
      </c>
      <c r="C31" s="6" t="s">
        <v>80</v>
      </c>
      <c r="D31" s="7" t="s">
        <v>15</v>
      </c>
      <c r="E31" s="6" t="s">
        <v>16</v>
      </c>
      <c r="F31" s="8">
        <f>30.5*25.2</f>
        <v>768.6</v>
      </c>
      <c r="G31" s="8">
        <v>385</v>
      </c>
      <c r="H31" s="9">
        <v>0.7</v>
      </c>
      <c r="I31" s="8">
        <f t="shared" si="4"/>
        <v>269.5</v>
      </c>
      <c r="J31" s="13">
        <f t="shared" si="1"/>
        <v>207137.7</v>
      </c>
      <c r="K31" s="6" t="s">
        <v>81</v>
      </c>
    </row>
    <row r="32" ht="15" spans="1:11">
      <c r="A32" s="6">
        <v>29</v>
      </c>
      <c r="B32" s="6" t="s">
        <v>82</v>
      </c>
      <c r="C32" s="6" t="s">
        <v>80</v>
      </c>
      <c r="D32" s="7" t="s">
        <v>15</v>
      </c>
      <c r="E32" s="6" t="s">
        <v>16</v>
      </c>
      <c r="F32" s="8">
        <f>27*10.4</f>
        <v>280.8</v>
      </c>
      <c r="G32" s="8">
        <v>305</v>
      </c>
      <c r="H32" s="9">
        <v>0.7</v>
      </c>
      <c r="I32" s="8">
        <f t="shared" si="4"/>
        <v>213.5</v>
      </c>
      <c r="J32" s="13">
        <f t="shared" si="1"/>
        <v>59950.8</v>
      </c>
      <c r="K32" s="6" t="s">
        <v>83</v>
      </c>
    </row>
    <row r="33" ht="15" spans="1:11">
      <c r="A33" s="6">
        <v>30</v>
      </c>
      <c r="B33" s="6" t="s">
        <v>84</v>
      </c>
      <c r="C33" s="6" t="s">
        <v>25</v>
      </c>
      <c r="D33" s="7" t="s">
        <v>15</v>
      </c>
      <c r="E33" s="6" t="s">
        <v>16</v>
      </c>
      <c r="F33" s="8">
        <f>1.6*27.2+56.5*1.1+28.7*1.6</f>
        <v>151.59</v>
      </c>
      <c r="G33" s="8">
        <v>60</v>
      </c>
      <c r="H33" s="9">
        <v>0.7</v>
      </c>
      <c r="I33" s="8">
        <f t="shared" si="4"/>
        <v>42</v>
      </c>
      <c r="J33" s="13">
        <f t="shared" si="1"/>
        <v>6366.78</v>
      </c>
      <c r="K33" s="6" t="s">
        <v>85</v>
      </c>
    </row>
    <row r="34" ht="15" spans="1:11">
      <c r="A34" s="6">
        <v>31</v>
      </c>
      <c r="B34" s="6" t="s">
        <v>86</v>
      </c>
      <c r="C34" s="6" t="s">
        <v>29</v>
      </c>
      <c r="D34" s="7" t="s">
        <v>15</v>
      </c>
      <c r="E34" s="6" t="s">
        <v>38</v>
      </c>
      <c r="F34" s="8">
        <v>21.5</v>
      </c>
      <c r="G34" s="8">
        <v>90</v>
      </c>
      <c r="H34" s="9">
        <v>0.8</v>
      </c>
      <c r="I34" s="8">
        <f t="shared" si="4"/>
        <v>72</v>
      </c>
      <c r="J34" s="13">
        <f t="shared" si="1"/>
        <v>1548</v>
      </c>
      <c r="K34" s="6" t="s">
        <v>87</v>
      </c>
    </row>
    <row r="35" ht="15" spans="1:11">
      <c r="A35" s="6">
        <v>32</v>
      </c>
      <c r="B35" s="6" t="s">
        <v>88</v>
      </c>
      <c r="C35" s="6" t="s">
        <v>80</v>
      </c>
      <c r="D35" s="7" t="s">
        <v>15</v>
      </c>
      <c r="E35" s="6" t="s">
        <v>16</v>
      </c>
      <c r="F35" s="8">
        <f>28.7*28.5</f>
        <v>817.95</v>
      </c>
      <c r="G35" s="8">
        <v>435</v>
      </c>
      <c r="H35" s="9">
        <v>0.7</v>
      </c>
      <c r="I35" s="8">
        <f t="shared" si="4"/>
        <v>304.5</v>
      </c>
      <c r="J35" s="13">
        <f t="shared" si="1"/>
        <v>249065.775</v>
      </c>
      <c r="K35" s="6" t="s">
        <v>89</v>
      </c>
    </row>
    <row r="36" ht="15" spans="1:11">
      <c r="A36" s="6">
        <v>33</v>
      </c>
      <c r="B36" s="6" t="s">
        <v>90</v>
      </c>
      <c r="C36" s="6" t="s">
        <v>80</v>
      </c>
      <c r="D36" s="7" t="s">
        <v>15</v>
      </c>
      <c r="E36" s="6" t="s">
        <v>16</v>
      </c>
      <c r="F36" s="8">
        <f>39.4*25.2</f>
        <v>992.88</v>
      </c>
      <c r="G36" s="8">
        <v>435</v>
      </c>
      <c r="H36" s="9">
        <v>0.7</v>
      </c>
      <c r="I36" s="8">
        <f t="shared" si="4"/>
        <v>304.5</v>
      </c>
      <c r="J36" s="13">
        <f t="shared" si="1"/>
        <v>302331.96</v>
      </c>
      <c r="K36" s="6" t="s">
        <v>89</v>
      </c>
    </row>
    <row r="37" ht="15" spans="1:11">
      <c r="A37" s="6">
        <v>34</v>
      </c>
      <c r="B37" s="6" t="s">
        <v>91</v>
      </c>
      <c r="C37" s="6" t="s">
        <v>25</v>
      </c>
      <c r="D37" s="7" t="s">
        <v>15</v>
      </c>
      <c r="E37" s="6" t="s">
        <v>16</v>
      </c>
      <c r="F37" s="8">
        <f>26.8*1.5</f>
        <v>40.2</v>
      </c>
      <c r="G37" s="8">
        <v>650</v>
      </c>
      <c r="H37" s="9">
        <v>0.6</v>
      </c>
      <c r="I37" s="8">
        <f t="shared" si="4"/>
        <v>390</v>
      </c>
      <c r="J37" s="13">
        <f t="shared" si="1"/>
        <v>15678</v>
      </c>
      <c r="K37" s="6" t="s">
        <v>41</v>
      </c>
    </row>
    <row r="38" ht="15" spans="1:11">
      <c r="A38" s="6">
        <v>35</v>
      </c>
      <c r="B38" s="6" t="s">
        <v>84</v>
      </c>
      <c r="C38" s="6" t="s">
        <v>25</v>
      </c>
      <c r="D38" s="7" t="s">
        <v>15</v>
      </c>
      <c r="E38" s="6" t="s">
        <v>16</v>
      </c>
      <c r="F38" s="8">
        <f>39.4*1.6</f>
        <v>63.04</v>
      </c>
      <c r="G38" s="8">
        <v>60</v>
      </c>
      <c r="H38" s="9">
        <v>0.7</v>
      </c>
      <c r="I38" s="8">
        <f t="shared" si="4"/>
        <v>42</v>
      </c>
      <c r="J38" s="13">
        <f t="shared" si="1"/>
        <v>2647.68</v>
      </c>
      <c r="K38" s="6" t="s">
        <v>85</v>
      </c>
    </row>
    <row r="39" ht="15" spans="1:11">
      <c r="A39" s="6">
        <v>36</v>
      </c>
      <c r="B39" s="6" t="s">
        <v>92</v>
      </c>
      <c r="C39" s="6" t="s">
        <v>25</v>
      </c>
      <c r="D39" s="7" t="s">
        <v>15</v>
      </c>
      <c r="E39" s="10" t="s">
        <v>38</v>
      </c>
      <c r="F39" s="8">
        <v>11.1</v>
      </c>
      <c r="G39" s="8">
        <v>55</v>
      </c>
      <c r="H39" s="9">
        <v>0.7</v>
      </c>
      <c r="I39" s="8">
        <f t="shared" si="4"/>
        <v>38.5</v>
      </c>
      <c r="J39" s="13">
        <f t="shared" si="1"/>
        <v>427.35</v>
      </c>
      <c r="K39" s="6" t="s">
        <v>78</v>
      </c>
    </row>
    <row r="40" ht="15" spans="1:11">
      <c r="A40" s="6">
        <v>37</v>
      </c>
      <c r="B40" s="6" t="s">
        <v>93</v>
      </c>
      <c r="C40" s="6" t="s">
        <v>25</v>
      </c>
      <c r="D40" s="7" t="s">
        <v>15</v>
      </c>
      <c r="E40" s="6" t="s">
        <v>16</v>
      </c>
      <c r="F40" s="8">
        <f>1.6*3.7</f>
        <v>5.92</v>
      </c>
      <c r="G40" s="8">
        <v>680</v>
      </c>
      <c r="H40" s="9">
        <v>0.7</v>
      </c>
      <c r="I40" s="8">
        <f t="shared" si="4"/>
        <v>476</v>
      </c>
      <c r="J40" s="13">
        <f t="shared" si="1"/>
        <v>2817.92</v>
      </c>
      <c r="K40" s="6" t="s">
        <v>61</v>
      </c>
    </row>
    <row r="41" ht="15" spans="1:11">
      <c r="A41" s="6">
        <v>38</v>
      </c>
      <c r="B41" s="6" t="s">
        <v>94</v>
      </c>
      <c r="C41" s="6" t="s">
        <v>32</v>
      </c>
      <c r="D41" s="7" t="s">
        <v>15</v>
      </c>
      <c r="E41" s="6" t="s">
        <v>16</v>
      </c>
      <c r="F41" s="8">
        <f>5*31.2</f>
        <v>156</v>
      </c>
      <c r="G41" s="8">
        <v>380</v>
      </c>
      <c r="H41" s="9">
        <v>0.8</v>
      </c>
      <c r="I41" s="8">
        <f t="shared" si="4"/>
        <v>304</v>
      </c>
      <c r="J41" s="13">
        <f t="shared" si="1"/>
        <v>47424</v>
      </c>
      <c r="K41" s="6"/>
    </row>
    <row r="42" ht="15" spans="1:11">
      <c r="A42" s="6">
        <v>39</v>
      </c>
      <c r="B42" s="6" t="s">
        <v>95</v>
      </c>
      <c r="C42" s="6" t="s">
        <v>32</v>
      </c>
      <c r="D42" s="7" t="s">
        <v>15</v>
      </c>
      <c r="E42" s="6" t="s">
        <v>16</v>
      </c>
      <c r="F42" s="8">
        <f>27.5*1.8</f>
        <v>49.5</v>
      </c>
      <c r="G42" s="8">
        <v>60</v>
      </c>
      <c r="H42" s="9" t="s">
        <v>29</v>
      </c>
      <c r="I42" s="8">
        <v>60</v>
      </c>
      <c r="J42" s="13">
        <f t="shared" si="1"/>
        <v>2970</v>
      </c>
      <c r="K42" s="6" t="s">
        <v>96</v>
      </c>
    </row>
    <row r="43" ht="15" spans="1:11">
      <c r="A43" s="6">
        <v>40</v>
      </c>
      <c r="B43" s="6" t="s">
        <v>97</v>
      </c>
      <c r="C43" s="6" t="s">
        <v>25</v>
      </c>
      <c r="D43" s="7" t="s">
        <v>15</v>
      </c>
      <c r="E43" s="10" t="s">
        <v>38</v>
      </c>
      <c r="F43" s="8">
        <v>80</v>
      </c>
      <c r="G43" s="8">
        <v>68</v>
      </c>
      <c r="H43" s="9">
        <v>0.7</v>
      </c>
      <c r="I43" s="8">
        <f t="shared" ref="I43:I46" si="5">G43*H43</f>
        <v>47.6</v>
      </c>
      <c r="J43" s="13">
        <f t="shared" si="1"/>
        <v>3808</v>
      </c>
      <c r="K43" s="6" t="s">
        <v>98</v>
      </c>
    </row>
    <row r="44" ht="15" spans="1:11">
      <c r="A44" s="6">
        <v>41</v>
      </c>
      <c r="B44" s="11" t="s">
        <v>99</v>
      </c>
      <c r="C44" s="6" t="s">
        <v>25</v>
      </c>
      <c r="D44" s="7" t="s">
        <v>15</v>
      </c>
      <c r="E44" s="6" t="s">
        <v>16</v>
      </c>
      <c r="F44" s="8">
        <f>29.3*1.55</f>
        <v>45.415</v>
      </c>
      <c r="G44" s="8">
        <v>650</v>
      </c>
      <c r="H44" s="9">
        <v>0.7</v>
      </c>
      <c r="I44" s="8">
        <f t="shared" si="5"/>
        <v>455</v>
      </c>
      <c r="J44" s="13">
        <f t="shared" si="1"/>
        <v>20663.825</v>
      </c>
      <c r="K44" s="6" t="s">
        <v>41</v>
      </c>
    </row>
    <row r="45" ht="15" spans="1:11">
      <c r="A45" s="6">
        <v>42</v>
      </c>
      <c r="B45" s="6" t="s">
        <v>100</v>
      </c>
      <c r="C45" s="6" t="s">
        <v>80</v>
      </c>
      <c r="D45" s="7" t="s">
        <v>15</v>
      </c>
      <c r="E45" s="6" t="s">
        <v>16</v>
      </c>
      <c r="F45" s="8">
        <f>49.6*36.6</f>
        <v>1815.36</v>
      </c>
      <c r="G45" s="8">
        <v>310</v>
      </c>
      <c r="H45" s="9">
        <v>0.7</v>
      </c>
      <c r="I45" s="8">
        <f t="shared" si="5"/>
        <v>217</v>
      </c>
      <c r="J45" s="13">
        <f t="shared" si="1"/>
        <v>393933.12</v>
      </c>
      <c r="K45" s="6" t="s">
        <v>101</v>
      </c>
    </row>
    <row r="46" ht="15" spans="1:11">
      <c r="A46" s="6">
        <v>43</v>
      </c>
      <c r="B46" s="6" t="s">
        <v>102</v>
      </c>
      <c r="C46" s="6" t="s">
        <v>32</v>
      </c>
      <c r="D46" s="7" t="s">
        <v>15</v>
      </c>
      <c r="E46" s="6" t="s">
        <v>16</v>
      </c>
      <c r="F46" s="8">
        <f>13.35*1.7</f>
        <v>22.695</v>
      </c>
      <c r="G46" s="8">
        <v>280</v>
      </c>
      <c r="H46" s="9">
        <v>0.8</v>
      </c>
      <c r="I46" s="8">
        <f t="shared" si="5"/>
        <v>224</v>
      </c>
      <c r="J46" s="13">
        <f t="shared" si="1"/>
        <v>5083.68</v>
      </c>
      <c r="K46" s="6" t="s">
        <v>52</v>
      </c>
    </row>
    <row r="47" ht="28.5" spans="1:11">
      <c r="A47" s="6">
        <v>44</v>
      </c>
      <c r="B47" s="6" t="s">
        <v>103</v>
      </c>
      <c r="C47" s="11" t="s">
        <v>104</v>
      </c>
      <c r="D47" s="7" t="s">
        <v>15</v>
      </c>
      <c r="E47" s="6" t="s">
        <v>16</v>
      </c>
      <c r="F47" s="8">
        <f>(36.6+50*2+31.5+50+27.3+168.1)*2.7+(2.2+1.1)*1.3/2*39</f>
        <v>1200.105</v>
      </c>
      <c r="G47" s="8">
        <v>60</v>
      </c>
      <c r="H47" s="9" t="s">
        <v>29</v>
      </c>
      <c r="I47" s="8">
        <v>60</v>
      </c>
      <c r="J47" s="13">
        <f t="shared" si="1"/>
        <v>72006.3</v>
      </c>
      <c r="K47" s="6" t="s">
        <v>30</v>
      </c>
    </row>
    <row r="48" ht="28.5" spans="1:11">
      <c r="A48" s="6">
        <v>45</v>
      </c>
      <c r="B48" s="6" t="s">
        <v>105</v>
      </c>
      <c r="C48" s="6" t="s">
        <v>25</v>
      </c>
      <c r="D48" s="7" t="s">
        <v>15</v>
      </c>
      <c r="E48" s="6" t="s">
        <v>38</v>
      </c>
      <c r="F48" s="8">
        <v>168.1</v>
      </c>
      <c r="G48" s="8">
        <v>55</v>
      </c>
      <c r="H48" s="9">
        <v>0.7</v>
      </c>
      <c r="I48" s="8">
        <f t="shared" ref="I48:I51" si="6">G48*H48</f>
        <v>38.5</v>
      </c>
      <c r="J48" s="13">
        <f t="shared" si="1"/>
        <v>6471.85</v>
      </c>
      <c r="K48" s="11" t="s">
        <v>106</v>
      </c>
    </row>
    <row r="49" ht="15" spans="1:11">
      <c r="A49" s="6">
        <v>46</v>
      </c>
      <c r="B49" s="11" t="s">
        <v>107</v>
      </c>
      <c r="C49" s="6" t="s">
        <v>32</v>
      </c>
      <c r="D49" s="7" t="s">
        <v>15</v>
      </c>
      <c r="E49" s="6" t="s">
        <v>38</v>
      </c>
      <c r="F49" s="8">
        <f>132.7+168.1</f>
        <v>300.8</v>
      </c>
      <c r="G49" s="8">
        <v>95</v>
      </c>
      <c r="H49" s="9">
        <v>0.7</v>
      </c>
      <c r="I49" s="8">
        <f t="shared" si="6"/>
        <v>66.5</v>
      </c>
      <c r="J49" s="13">
        <f t="shared" si="1"/>
        <v>20003.2</v>
      </c>
      <c r="K49" s="11" t="s">
        <v>108</v>
      </c>
    </row>
    <row r="50" ht="15" spans="1:11">
      <c r="A50" s="6">
        <v>47</v>
      </c>
      <c r="B50" s="6" t="s">
        <v>109</v>
      </c>
      <c r="C50" s="6" t="s">
        <v>32</v>
      </c>
      <c r="D50" s="7" t="s">
        <v>15</v>
      </c>
      <c r="E50" s="10" t="s">
        <v>110</v>
      </c>
      <c r="F50" s="8">
        <f>10*2.9*1.3</f>
        <v>37.7</v>
      </c>
      <c r="G50" s="8">
        <v>180</v>
      </c>
      <c r="H50" s="9">
        <v>0.8</v>
      </c>
      <c r="I50" s="8">
        <f t="shared" si="6"/>
        <v>144</v>
      </c>
      <c r="J50" s="13">
        <f t="shared" si="1"/>
        <v>5428.8</v>
      </c>
      <c r="K50" s="6" t="s">
        <v>111</v>
      </c>
    </row>
    <row r="51" ht="15" spans="1:11">
      <c r="A51" s="6">
        <v>48</v>
      </c>
      <c r="B51" s="6" t="s">
        <v>112</v>
      </c>
      <c r="C51" s="6" t="s">
        <v>113</v>
      </c>
      <c r="D51" s="7" t="s">
        <v>15</v>
      </c>
      <c r="E51" s="6" t="s">
        <v>38</v>
      </c>
      <c r="F51" s="8">
        <f>2*168.1+27.3+132.7</f>
        <v>496.2</v>
      </c>
      <c r="G51" s="8">
        <v>12</v>
      </c>
      <c r="H51" s="9">
        <v>0.7</v>
      </c>
      <c r="I51" s="8">
        <f t="shared" si="6"/>
        <v>8.4</v>
      </c>
      <c r="J51" s="13">
        <f t="shared" si="1"/>
        <v>4168.08</v>
      </c>
      <c r="K51" s="6" t="s">
        <v>114</v>
      </c>
    </row>
    <row r="52" ht="15" spans="1:11">
      <c r="A52" s="6">
        <v>49</v>
      </c>
      <c r="B52" s="6" t="s">
        <v>115</v>
      </c>
      <c r="C52" s="6" t="s">
        <v>29</v>
      </c>
      <c r="D52" s="7" t="s">
        <v>15</v>
      </c>
      <c r="E52" s="6" t="s">
        <v>16</v>
      </c>
      <c r="F52" s="8">
        <f>2.5*2.85</f>
        <v>7.125</v>
      </c>
      <c r="G52" s="8">
        <v>580</v>
      </c>
      <c r="H52" s="9" t="s">
        <v>29</v>
      </c>
      <c r="I52" s="8">
        <v>580</v>
      </c>
      <c r="J52" s="13">
        <f t="shared" si="1"/>
        <v>4132.5</v>
      </c>
      <c r="K52" s="6" t="s">
        <v>101</v>
      </c>
    </row>
    <row r="53" ht="15" spans="1:11">
      <c r="A53" s="6">
        <v>50</v>
      </c>
      <c r="B53" s="6" t="s">
        <v>116</v>
      </c>
      <c r="C53" s="6" t="s">
        <v>43</v>
      </c>
      <c r="D53" s="7" t="s">
        <v>15</v>
      </c>
      <c r="E53" s="6" t="s">
        <v>16</v>
      </c>
      <c r="F53" s="8">
        <f>7*1.55</f>
        <v>10.85</v>
      </c>
      <c r="G53" s="8">
        <v>450</v>
      </c>
      <c r="H53" s="9">
        <v>0.7</v>
      </c>
      <c r="I53" s="8">
        <f>G53*H53</f>
        <v>315</v>
      </c>
      <c r="J53" s="13">
        <f t="shared" si="1"/>
        <v>3417.75</v>
      </c>
      <c r="K53" s="6" t="s">
        <v>19</v>
      </c>
    </row>
    <row r="54" ht="15" spans="1:11">
      <c r="A54" s="6">
        <v>51</v>
      </c>
      <c r="B54" s="6" t="s">
        <v>117</v>
      </c>
      <c r="C54" s="6" t="s">
        <v>29</v>
      </c>
      <c r="D54" s="7" t="s">
        <v>15</v>
      </c>
      <c r="E54" s="7" t="s">
        <v>118</v>
      </c>
      <c r="F54" s="8">
        <v>23</v>
      </c>
      <c r="G54" s="8">
        <v>800</v>
      </c>
      <c r="H54" s="9" t="s">
        <v>29</v>
      </c>
      <c r="I54" s="8">
        <f t="shared" ref="I54:I75" si="7">G54</f>
        <v>800</v>
      </c>
      <c r="J54" s="13">
        <f t="shared" si="1"/>
        <v>18400</v>
      </c>
      <c r="K54" s="6" t="s">
        <v>119</v>
      </c>
    </row>
    <row r="55" ht="15" spans="1:11">
      <c r="A55" s="6">
        <v>52</v>
      </c>
      <c r="B55" s="6" t="s">
        <v>120</v>
      </c>
      <c r="C55" s="6" t="s">
        <v>29</v>
      </c>
      <c r="D55" s="7" t="s">
        <v>15</v>
      </c>
      <c r="E55" s="7" t="s">
        <v>121</v>
      </c>
      <c r="F55" s="8">
        <v>2</v>
      </c>
      <c r="G55" s="8">
        <v>260</v>
      </c>
      <c r="H55" s="9" t="s">
        <v>29</v>
      </c>
      <c r="I55" s="8">
        <f t="shared" si="7"/>
        <v>260</v>
      </c>
      <c r="J55" s="13">
        <f t="shared" si="1"/>
        <v>520</v>
      </c>
      <c r="K55" s="6" t="s">
        <v>119</v>
      </c>
    </row>
    <row r="56" ht="15" spans="1:11">
      <c r="A56" s="6">
        <v>53</v>
      </c>
      <c r="B56" s="6" t="s">
        <v>122</v>
      </c>
      <c r="C56" s="6" t="s">
        <v>29</v>
      </c>
      <c r="D56" s="7" t="s">
        <v>15</v>
      </c>
      <c r="E56" s="7" t="s">
        <v>121</v>
      </c>
      <c r="F56" s="8">
        <v>2</v>
      </c>
      <c r="G56" s="8">
        <v>170</v>
      </c>
      <c r="H56" s="9" t="s">
        <v>29</v>
      </c>
      <c r="I56" s="8">
        <f t="shared" si="7"/>
        <v>170</v>
      </c>
      <c r="J56" s="13">
        <f t="shared" si="1"/>
        <v>340</v>
      </c>
      <c r="K56" s="6" t="s">
        <v>119</v>
      </c>
    </row>
    <row r="57" ht="15" spans="1:11">
      <c r="A57" s="6">
        <v>54</v>
      </c>
      <c r="B57" s="6" t="s">
        <v>123</v>
      </c>
      <c r="C57" s="6" t="s">
        <v>29</v>
      </c>
      <c r="D57" s="7" t="s">
        <v>15</v>
      </c>
      <c r="E57" s="7" t="s">
        <v>124</v>
      </c>
      <c r="F57" s="8">
        <v>2</v>
      </c>
      <c r="G57" s="8">
        <v>300</v>
      </c>
      <c r="H57" s="9" t="s">
        <v>29</v>
      </c>
      <c r="I57" s="8">
        <f t="shared" si="7"/>
        <v>300</v>
      </c>
      <c r="J57" s="13">
        <f t="shared" si="1"/>
        <v>600</v>
      </c>
      <c r="K57" s="6" t="s">
        <v>119</v>
      </c>
    </row>
    <row r="58" ht="15" spans="1:11">
      <c r="A58" s="6">
        <v>55</v>
      </c>
      <c r="B58" s="6" t="s">
        <v>125</v>
      </c>
      <c r="C58" s="6" t="s">
        <v>29</v>
      </c>
      <c r="D58" s="7" t="s">
        <v>15</v>
      </c>
      <c r="E58" s="7" t="s">
        <v>124</v>
      </c>
      <c r="F58" s="8">
        <v>1</v>
      </c>
      <c r="G58" s="8">
        <v>200</v>
      </c>
      <c r="H58" s="9" t="s">
        <v>29</v>
      </c>
      <c r="I58" s="8">
        <f t="shared" si="7"/>
        <v>200</v>
      </c>
      <c r="J58" s="13">
        <f t="shared" si="1"/>
        <v>200</v>
      </c>
      <c r="K58" s="6" t="s">
        <v>119</v>
      </c>
    </row>
    <row r="59" ht="15" spans="1:11">
      <c r="A59" s="6">
        <v>56</v>
      </c>
      <c r="B59" s="6" t="s">
        <v>126</v>
      </c>
      <c r="C59" s="6" t="s">
        <v>29</v>
      </c>
      <c r="D59" s="7" t="s">
        <v>15</v>
      </c>
      <c r="E59" s="7" t="s">
        <v>124</v>
      </c>
      <c r="F59" s="8">
        <v>10</v>
      </c>
      <c r="G59" s="8">
        <v>100</v>
      </c>
      <c r="H59" s="9" t="s">
        <v>29</v>
      </c>
      <c r="I59" s="8">
        <f t="shared" si="7"/>
        <v>100</v>
      </c>
      <c r="J59" s="13">
        <f t="shared" si="1"/>
        <v>1000</v>
      </c>
      <c r="K59" s="6" t="s">
        <v>119</v>
      </c>
    </row>
    <row r="60" ht="15" spans="1:11">
      <c r="A60" s="6">
        <v>57</v>
      </c>
      <c r="B60" s="6" t="s">
        <v>127</v>
      </c>
      <c r="C60" s="6" t="s">
        <v>29</v>
      </c>
      <c r="D60" s="7" t="s">
        <v>15</v>
      </c>
      <c r="E60" s="7" t="s">
        <v>124</v>
      </c>
      <c r="F60" s="8">
        <v>47</v>
      </c>
      <c r="G60" s="8">
        <v>50</v>
      </c>
      <c r="H60" s="9" t="s">
        <v>29</v>
      </c>
      <c r="I60" s="8">
        <f t="shared" si="7"/>
        <v>50</v>
      </c>
      <c r="J60" s="13">
        <f t="shared" si="1"/>
        <v>2350</v>
      </c>
      <c r="K60" s="6" t="s">
        <v>119</v>
      </c>
    </row>
    <row r="61" ht="15" spans="1:11">
      <c r="A61" s="6">
        <v>58</v>
      </c>
      <c r="B61" s="6" t="s">
        <v>128</v>
      </c>
      <c r="C61" s="6" t="s">
        <v>29</v>
      </c>
      <c r="D61" s="7" t="s">
        <v>15</v>
      </c>
      <c r="E61" s="7" t="s">
        <v>124</v>
      </c>
      <c r="F61" s="8">
        <v>20</v>
      </c>
      <c r="G61" s="8">
        <v>30</v>
      </c>
      <c r="H61" s="9" t="s">
        <v>29</v>
      </c>
      <c r="I61" s="8">
        <f t="shared" si="7"/>
        <v>30</v>
      </c>
      <c r="J61" s="13">
        <f t="shared" si="1"/>
        <v>600</v>
      </c>
      <c r="K61" s="6" t="s">
        <v>119</v>
      </c>
    </row>
    <row r="62" ht="15" spans="1:11">
      <c r="A62" s="6">
        <v>59</v>
      </c>
      <c r="B62" s="6" t="s">
        <v>129</v>
      </c>
      <c r="C62" s="6" t="s">
        <v>29</v>
      </c>
      <c r="D62" s="7" t="s">
        <v>15</v>
      </c>
      <c r="E62" s="7" t="s">
        <v>130</v>
      </c>
      <c r="F62" s="8">
        <v>9</v>
      </c>
      <c r="G62" s="8">
        <v>550</v>
      </c>
      <c r="H62" s="9" t="s">
        <v>29</v>
      </c>
      <c r="I62" s="8">
        <f t="shared" si="7"/>
        <v>550</v>
      </c>
      <c r="J62" s="13">
        <f t="shared" si="1"/>
        <v>4950</v>
      </c>
      <c r="K62" s="6" t="s">
        <v>119</v>
      </c>
    </row>
    <row r="63" ht="15" spans="1:11">
      <c r="A63" s="6">
        <v>60</v>
      </c>
      <c r="B63" s="6" t="s">
        <v>131</v>
      </c>
      <c r="C63" s="6" t="s">
        <v>29</v>
      </c>
      <c r="D63" s="7" t="s">
        <v>15</v>
      </c>
      <c r="E63" s="7" t="s">
        <v>124</v>
      </c>
      <c r="F63" s="8">
        <v>31</v>
      </c>
      <c r="G63" s="8">
        <v>30</v>
      </c>
      <c r="H63" s="9" t="s">
        <v>29</v>
      </c>
      <c r="I63" s="8">
        <f t="shared" si="7"/>
        <v>30</v>
      </c>
      <c r="J63" s="13">
        <f t="shared" si="1"/>
        <v>930</v>
      </c>
      <c r="K63" s="6" t="s">
        <v>119</v>
      </c>
    </row>
    <row r="64" ht="15" spans="1:11">
      <c r="A64" s="6">
        <v>61</v>
      </c>
      <c r="B64" s="6" t="s">
        <v>132</v>
      </c>
      <c r="C64" s="6" t="s">
        <v>29</v>
      </c>
      <c r="D64" s="7" t="s">
        <v>15</v>
      </c>
      <c r="E64" s="7" t="s">
        <v>124</v>
      </c>
      <c r="F64" s="8">
        <v>2</v>
      </c>
      <c r="G64" s="8">
        <v>400</v>
      </c>
      <c r="H64" s="9" t="s">
        <v>29</v>
      </c>
      <c r="I64" s="8">
        <f t="shared" si="7"/>
        <v>400</v>
      </c>
      <c r="J64" s="13">
        <f t="shared" si="1"/>
        <v>800</v>
      </c>
      <c r="K64" s="6" t="s">
        <v>119</v>
      </c>
    </row>
    <row r="65" ht="15" spans="1:11">
      <c r="A65" s="6">
        <v>62</v>
      </c>
      <c r="B65" s="6" t="s">
        <v>133</v>
      </c>
      <c r="C65" s="6" t="s">
        <v>29</v>
      </c>
      <c r="D65" s="7" t="s">
        <v>15</v>
      </c>
      <c r="E65" s="7" t="s">
        <v>124</v>
      </c>
      <c r="F65" s="8">
        <v>1</v>
      </c>
      <c r="G65" s="8">
        <v>200</v>
      </c>
      <c r="H65" s="9" t="s">
        <v>29</v>
      </c>
      <c r="I65" s="8">
        <f t="shared" si="7"/>
        <v>200</v>
      </c>
      <c r="J65" s="13">
        <f t="shared" si="1"/>
        <v>200</v>
      </c>
      <c r="K65" s="6" t="s">
        <v>119</v>
      </c>
    </row>
    <row r="66" ht="15" spans="1:11">
      <c r="A66" s="6">
        <v>63</v>
      </c>
      <c r="B66" s="6" t="s">
        <v>134</v>
      </c>
      <c r="C66" s="6" t="s">
        <v>29</v>
      </c>
      <c r="D66" s="7" t="s">
        <v>15</v>
      </c>
      <c r="E66" s="7" t="s">
        <v>121</v>
      </c>
      <c r="F66" s="8">
        <v>2</v>
      </c>
      <c r="G66" s="8">
        <v>6500</v>
      </c>
      <c r="H66" s="9" t="s">
        <v>29</v>
      </c>
      <c r="I66" s="8">
        <f t="shared" si="7"/>
        <v>6500</v>
      </c>
      <c r="J66" s="13">
        <f t="shared" si="1"/>
        <v>13000</v>
      </c>
      <c r="K66" s="6" t="s">
        <v>135</v>
      </c>
    </row>
    <row r="67" ht="15" spans="1:11">
      <c r="A67" s="6">
        <v>64</v>
      </c>
      <c r="B67" s="6" t="s">
        <v>136</v>
      </c>
      <c r="C67" s="6" t="s">
        <v>29</v>
      </c>
      <c r="D67" s="7" t="s">
        <v>15</v>
      </c>
      <c r="E67" s="6" t="s">
        <v>38</v>
      </c>
      <c r="F67" s="8">
        <f>70+600+100</f>
        <v>770</v>
      </c>
      <c r="G67" s="8">
        <v>30</v>
      </c>
      <c r="H67" s="9" t="s">
        <v>29</v>
      </c>
      <c r="I67" s="8">
        <f t="shared" si="7"/>
        <v>30</v>
      </c>
      <c r="J67" s="13">
        <f t="shared" si="1"/>
        <v>23100</v>
      </c>
      <c r="K67" s="6" t="s">
        <v>137</v>
      </c>
    </row>
    <row r="68" ht="15" spans="1:11">
      <c r="A68" s="6">
        <v>65</v>
      </c>
      <c r="B68" s="6" t="s">
        <v>136</v>
      </c>
      <c r="C68" s="6" t="s">
        <v>29</v>
      </c>
      <c r="D68" s="7" t="s">
        <v>15</v>
      </c>
      <c r="E68" s="6" t="s">
        <v>38</v>
      </c>
      <c r="F68" s="8">
        <v>1743</v>
      </c>
      <c r="G68" s="8">
        <v>30</v>
      </c>
      <c r="H68" s="9" t="s">
        <v>29</v>
      </c>
      <c r="I68" s="8">
        <f t="shared" si="7"/>
        <v>30</v>
      </c>
      <c r="J68" s="13">
        <f t="shared" ref="J68:J75" si="8">I68*F68</f>
        <v>52290</v>
      </c>
      <c r="K68" s="6" t="s">
        <v>138</v>
      </c>
    </row>
    <row r="69" ht="15" spans="1:11">
      <c r="A69" s="6">
        <v>66</v>
      </c>
      <c r="B69" s="6" t="s">
        <v>136</v>
      </c>
      <c r="C69" s="6" t="s">
        <v>29</v>
      </c>
      <c r="D69" s="7" t="s">
        <v>15</v>
      </c>
      <c r="E69" s="6" t="s">
        <v>38</v>
      </c>
      <c r="F69" s="8">
        <v>1502</v>
      </c>
      <c r="G69" s="8">
        <v>25</v>
      </c>
      <c r="H69" s="9" t="s">
        <v>29</v>
      </c>
      <c r="I69" s="8">
        <f t="shared" si="7"/>
        <v>25</v>
      </c>
      <c r="J69" s="13">
        <f t="shared" si="8"/>
        <v>37550</v>
      </c>
      <c r="K69" s="6" t="s">
        <v>98</v>
      </c>
    </row>
    <row r="70" ht="15" spans="1:11">
      <c r="A70" s="6">
        <v>67</v>
      </c>
      <c r="B70" s="6" t="s">
        <v>139</v>
      </c>
      <c r="C70" s="6" t="s">
        <v>29</v>
      </c>
      <c r="D70" s="7" t="s">
        <v>15</v>
      </c>
      <c r="E70" s="7" t="s">
        <v>121</v>
      </c>
      <c r="F70" s="8">
        <v>2</v>
      </c>
      <c r="G70" s="8">
        <v>450</v>
      </c>
      <c r="H70" s="9" t="s">
        <v>29</v>
      </c>
      <c r="I70" s="8">
        <f t="shared" si="7"/>
        <v>450</v>
      </c>
      <c r="J70" s="13">
        <f t="shared" si="8"/>
        <v>900</v>
      </c>
      <c r="K70" s="6" t="s">
        <v>119</v>
      </c>
    </row>
    <row r="71" ht="15" spans="1:11">
      <c r="A71" s="6">
        <v>68</v>
      </c>
      <c r="B71" s="6" t="s">
        <v>140</v>
      </c>
      <c r="C71" s="6" t="s">
        <v>29</v>
      </c>
      <c r="D71" s="7" t="s">
        <v>15</v>
      </c>
      <c r="E71" s="7" t="s">
        <v>121</v>
      </c>
      <c r="F71" s="8">
        <v>3</v>
      </c>
      <c r="G71" s="8">
        <v>500</v>
      </c>
      <c r="H71" s="9" t="s">
        <v>29</v>
      </c>
      <c r="I71" s="8">
        <f t="shared" si="7"/>
        <v>500</v>
      </c>
      <c r="J71" s="13">
        <f t="shared" si="8"/>
        <v>1500</v>
      </c>
      <c r="K71" s="6" t="s">
        <v>119</v>
      </c>
    </row>
    <row r="72" ht="15" spans="1:11">
      <c r="A72" s="6">
        <v>69</v>
      </c>
      <c r="B72" s="6" t="s">
        <v>141</v>
      </c>
      <c r="C72" s="6" t="s">
        <v>29</v>
      </c>
      <c r="D72" s="7" t="s">
        <v>15</v>
      </c>
      <c r="E72" s="7" t="s">
        <v>124</v>
      </c>
      <c r="F72" s="8">
        <v>16150</v>
      </c>
      <c r="G72" s="8">
        <v>4</v>
      </c>
      <c r="H72" s="9" t="s">
        <v>29</v>
      </c>
      <c r="I72" s="8">
        <f t="shared" si="7"/>
        <v>4</v>
      </c>
      <c r="J72" s="13">
        <f t="shared" si="8"/>
        <v>64600</v>
      </c>
      <c r="K72" s="6"/>
    </row>
    <row r="73" ht="15" spans="1:11">
      <c r="A73" s="6">
        <v>70</v>
      </c>
      <c r="B73" s="6" t="s">
        <v>142</v>
      </c>
      <c r="C73" s="6" t="s">
        <v>29</v>
      </c>
      <c r="D73" s="7" t="s">
        <v>15</v>
      </c>
      <c r="E73" s="7" t="s">
        <v>143</v>
      </c>
      <c r="F73" s="8">
        <v>1950</v>
      </c>
      <c r="G73" s="8">
        <v>3</v>
      </c>
      <c r="H73" s="9" t="s">
        <v>29</v>
      </c>
      <c r="I73" s="8">
        <f t="shared" si="7"/>
        <v>3</v>
      </c>
      <c r="J73" s="13">
        <f t="shared" si="8"/>
        <v>5850</v>
      </c>
      <c r="K73" s="6" t="s">
        <v>144</v>
      </c>
    </row>
    <row r="74" ht="15" spans="1:11">
      <c r="A74" s="6">
        <v>71</v>
      </c>
      <c r="B74" s="6" t="s">
        <v>145</v>
      </c>
      <c r="C74" s="6" t="s">
        <v>29</v>
      </c>
      <c r="D74" s="7" t="s">
        <v>15</v>
      </c>
      <c r="E74" s="6" t="s">
        <v>146</v>
      </c>
      <c r="F74" s="8">
        <v>1</v>
      </c>
      <c r="G74" s="8">
        <v>5000</v>
      </c>
      <c r="H74" s="9" t="s">
        <v>29</v>
      </c>
      <c r="I74" s="8">
        <f t="shared" si="7"/>
        <v>5000</v>
      </c>
      <c r="J74" s="13">
        <f t="shared" si="8"/>
        <v>5000</v>
      </c>
      <c r="K74" s="6" t="s">
        <v>147</v>
      </c>
    </row>
    <row r="75" ht="28.5" spans="1:11">
      <c r="A75" s="6">
        <v>72</v>
      </c>
      <c r="B75" s="6" t="s">
        <v>148</v>
      </c>
      <c r="C75" s="6" t="s">
        <v>29</v>
      </c>
      <c r="D75" s="7" t="s">
        <v>29</v>
      </c>
      <c r="E75" s="6" t="s">
        <v>16</v>
      </c>
      <c r="F75" s="8">
        <f>6298.83+6*49.6*3+4.2*49.6*3+13.5*28.7+1.5*28.7+12.8*28.7+5.8*28.7+7.6*39.4+3.2*26.1+8.5*39.4+3.5*26.1+8.2*27+3.5*27+8*30.5*2+6*30.5*2+991.44+5814.19</f>
        <v>17565.65</v>
      </c>
      <c r="G75" s="8">
        <v>30</v>
      </c>
      <c r="H75" s="9" t="s">
        <v>29</v>
      </c>
      <c r="I75" s="8">
        <f t="shared" si="7"/>
        <v>30</v>
      </c>
      <c r="J75" s="13">
        <f t="shared" si="8"/>
        <v>526969.5</v>
      </c>
      <c r="K75" s="11" t="s">
        <v>149</v>
      </c>
    </row>
    <row r="76" ht="15.75" spans="1:11">
      <c r="A76" s="6">
        <v>73</v>
      </c>
      <c r="B76" s="6" t="s">
        <v>150</v>
      </c>
      <c r="C76" s="14" t="s">
        <v>151</v>
      </c>
      <c r="D76" s="15"/>
      <c r="E76" s="15"/>
      <c r="F76" s="15"/>
      <c r="G76" s="15"/>
      <c r="H76" s="16"/>
      <c r="I76" s="8"/>
      <c r="J76" s="23">
        <f>SUM(J4:J75)</f>
        <v>5542163.8295</v>
      </c>
      <c r="K76" s="6" t="s">
        <v>152</v>
      </c>
    </row>
    <row r="77" ht="14.25" spans="1:11">
      <c r="A77" s="17"/>
      <c r="B77" s="17"/>
      <c r="C77" s="18"/>
      <c r="D77" s="18"/>
      <c r="E77" s="18"/>
      <c r="F77" s="19"/>
      <c r="G77" s="19"/>
      <c r="H77" s="19"/>
      <c r="I77" s="19"/>
      <c r="J77" s="24"/>
      <c r="K77" s="18"/>
    </row>
    <row r="78" ht="14.25" spans="1:11">
      <c r="A78" s="17"/>
      <c r="B78" s="17"/>
      <c r="C78" s="18"/>
      <c r="D78" s="18"/>
      <c r="E78" s="18"/>
      <c r="F78" s="19"/>
      <c r="G78" s="19"/>
      <c r="H78" s="20" t="s">
        <v>153</v>
      </c>
      <c r="I78" s="20"/>
      <c r="J78" s="20"/>
      <c r="K78" s="20"/>
    </row>
    <row r="79" ht="14.25" spans="1:11">
      <c r="A79" s="17"/>
      <c r="B79" s="17"/>
      <c r="C79" s="18"/>
      <c r="D79" s="18"/>
      <c r="E79" s="18"/>
      <c r="F79" s="19"/>
      <c r="G79" s="19"/>
      <c r="H79" s="19"/>
      <c r="I79" s="19"/>
      <c r="J79" s="25">
        <v>45083</v>
      </c>
      <c r="K79" s="25"/>
    </row>
    <row r="80" spans="1:10">
      <c r="A80" s="21"/>
      <c r="B80" s="21"/>
      <c r="F80" s="22"/>
      <c r="G80" s="22"/>
      <c r="H80" s="22"/>
      <c r="I80" s="22"/>
      <c r="J80" s="26"/>
    </row>
  </sheetData>
  <mergeCells count="5">
    <mergeCell ref="A1:K1"/>
    <mergeCell ref="A2:K2"/>
    <mergeCell ref="C76:H76"/>
    <mergeCell ref="H78:K78"/>
    <mergeCell ref="J79:K79"/>
  </mergeCells>
  <pageMargins left="0.503472222222222" right="0.503472222222222" top="0.554861111111111" bottom="0.554861111111111" header="0.298611111111111" footer="0.298611111111111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评估价值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追梦九天</cp:lastModifiedBy>
  <dcterms:created xsi:type="dcterms:W3CDTF">2006-09-13T11:21:00Z</dcterms:created>
  <cp:lastPrinted>2023-06-09T10:34:00Z</cp:lastPrinted>
  <dcterms:modified xsi:type="dcterms:W3CDTF">2023-06-19T08:12:24Z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DE9C64162D5E49228820B7DC45D90D8D</vt:lpwstr>
  </property>
</Properties>
</file>